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CONG VAN DI\cong van di 2025\cong khai NS quy IV-2024\"/>
    </mc:Choice>
  </mc:AlternateContent>
  <xr:revisionPtr revIDLastSave="0" documentId="13_ncr:1_{34D09F1A-C72E-4A78-B424-12C3ED14BE2A}" xr6:coauthVersionLast="45" xr6:coauthVersionMax="45" xr10:uidLastSave="{00000000-0000-0000-0000-000000000000}"/>
  <bookViews>
    <workbookView xWindow="11520" yWindow="12" windowWidth="11304" windowHeight="1173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9" i="1" l="1"/>
  <c r="G38" i="1"/>
  <c r="G37" i="1"/>
  <c r="G29" i="1"/>
  <c r="G17" i="1"/>
  <c r="G10" i="1"/>
  <c r="G9" i="1"/>
  <c r="G8" i="1" l="1"/>
  <c r="D35" i="1" l="1"/>
  <c r="D29" i="1"/>
  <c r="D23" i="1"/>
  <c r="D17" i="1"/>
  <c r="D10" i="1"/>
  <c r="D9" i="1" s="1"/>
  <c r="F11" i="1" l="1"/>
  <c r="F12" i="1"/>
  <c r="F13" i="1"/>
  <c r="F14" i="1"/>
  <c r="F15" i="1"/>
  <c r="F16" i="1"/>
  <c r="F18" i="1"/>
  <c r="F19" i="1"/>
  <c r="F20" i="1"/>
  <c r="F21" i="1"/>
  <c r="F22" i="1"/>
  <c r="F23" i="1"/>
  <c r="F24" i="1"/>
  <c r="F25" i="1"/>
  <c r="F26" i="1"/>
  <c r="F27" i="1"/>
  <c r="F30" i="1"/>
  <c r="F31" i="1"/>
  <c r="F32" i="1"/>
  <c r="F33" i="1"/>
  <c r="F34" i="1"/>
  <c r="F35" i="1"/>
  <c r="E11" i="1"/>
  <c r="E12" i="1"/>
  <c r="E13" i="1"/>
  <c r="E14" i="1"/>
  <c r="E15" i="1"/>
  <c r="E16" i="1"/>
  <c r="E19" i="1"/>
  <c r="E20" i="1"/>
  <c r="E21" i="1"/>
  <c r="E22" i="1"/>
  <c r="E23" i="1"/>
  <c r="E24" i="1"/>
  <c r="E25" i="1"/>
  <c r="E26" i="1"/>
  <c r="E27" i="1"/>
  <c r="E30" i="1"/>
  <c r="E31" i="1"/>
  <c r="E32" i="1"/>
  <c r="E33" i="1"/>
  <c r="E34" i="1"/>
  <c r="E35" i="1"/>
  <c r="D37" i="1"/>
  <c r="F39" i="1"/>
  <c r="F38" i="1"/>
  <c r="F10" i="1"/>
  <c r="F37" i="1" l="1"/>
  <c r="F17" i="1"/>
  <c r="D8" i="1"/>
  <c r="F29" i="1"/>
  <c r="F9" i="1" l="1"/>
  <c r="F8" i="1"/>
  <c r="C39" i="1"/>
  <c r="E39" i="1" s="1"/>
  <c r="C38" i="1"/>
  <c r="E38" i="1" s="1"/>
  <c r="C29" i="1"/>
  <c r="E29" i="1" s="1"/>
  <c r="C17" i="1"/>
  <c r="E17" i="1" s="1"/>
  <c r="C10" i="1"/>
  <c r="E10" i="1" s="1"/>
  <c r="C9" i="1" l="1"/>
  <c r="C37" i="1"/>
  <c r="E37" i="1" s="1"/>
  <c r="A31" i="1"/>
  <c r="A32" i="1" s="1"/>
  <c r="A33" i="1" s="1"/>
  <c r="A26" i="1"/>
  <c r="A27" i="1" s="1"/>
  <c r="A24" i="1"/>
  <c r="A11" i="1"/>
  <c r="A12" i="1" s="1"/>
  <c r="A13" i="1" s="1"/>
  <c r="A14" i="1" s="1"/>
  <c r="A15" i="1" s="1"/>
  <c r="A16" i="1" s="1"/>
  <c r="C8" i="1" l="1"/>
  <c r="E8" i="1" s="1"/>
  <c r="E9" i="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<sst xmlns="http://schemas.openxmlformats.org/spreadsheetml/2006/main" count="54" uniqueCount="49">
  <si>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</si>
  <si>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</si>
  <si>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</si>
  <si>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</si>
  <si>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</si>
  <si>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</si>
  <si>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</si>
  <si>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</si>
  <si>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</si>
  <si>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</si>
  <si>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</si>
  <si>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</si>
  <si>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</si>
  <si>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</si>
  <si>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</si>
  <si>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</si>
  <si>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</si>
  <si>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</si>
  <si>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</si>
  <si>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</si>
  <si>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</si>
  <si>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</si>
  <si>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</si>
  <si>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</si>
  <si>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</si>
  <si>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</si>
  <si>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</si>
  <si>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</si>
  <si>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</si>
  <si>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</si>
  <si>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</si>
  <si>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</si>
  <si>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</si>
  <si>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</si>
  <si>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</si>
  <si>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</si>
  <si>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</si>
  <si>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</si>
  <si>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</si>
  <si>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</si>
  <si>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</si>
  <si>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</si>
  <si>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</si>
  <si>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</si>
  <si>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</si>
  <si>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</si>
  <si>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</si>
  <si>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IV NĂM 2024</t>
  </si>
  <si>
    <t>ƯỚC THỰC HIỆN QUÝ 
(12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</si>
</sst>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1"/>
      <color theme="1"/>
      <name val="Calibri"/>
      <family val="2"/>
      <charset val="163"/>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b/>
      <sz val="13"/>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2" fillId="0" borderId="0" applyFont="0" applyFill="0" applyBorder="0" applyAlignment="0" applyProtection="0"/>
    <xf numFmtId="44" fontId="22" fillId="0" borderId="0" applyFont="0" applyFill="0" applyBorder="0" applyAlignment="0" applyProtection="0"/>
    <xf numFmtId="164" fontId="21" fillId="0" borderId="0" applyFont="0" applyFill="0" applyBorder="0" applyAlignment="0" applyProtection="0"/>
    <xf numFmtId="0" fontId="15" fillId="0" borderId="0"/>
    <xf numFmtId="0" fontId="16" fillId="0" borderId="0"/>
    <xf numFmtId="0" fontId="3" fillId="0" borderId="0"/>
    <xf numFmtId="0" fontId="24" fillId="0" borderId="0"/>
    <xf numFmtId="0" fontId="15" fillId="0" borderId="0"/>
    <xf numFmtId="0" fontId="22" fillId="0" borderId="0"/>
    <xf numFmtId="0" fontId="2" fillId="0" borderId="0"/>
    <xf numFmtId="0" fontId="1" fillId="0" borderId="0"/>
  </cellStyleXfs>
  <cellXfs count="74">
    <xf numFmtId="0" fontId="0" fillId="0" borderId="0" xfId="0"/>
    <xf numFmtId="0" fontId="12" fillId="0" borderId="0" xfId="4" applyFont="1" applyFill="1"/>
    <xf numFmtId="0" fontId="8" fillId="0" borderId="1" xfId="6" applyNumberFormat="1" applyFont="1" applyFill="1" applyBorder="1" applyAlignment="1">
      <alignment horizontal="center" vertical="center" wrapText="1"/>
    </xf>
    <xf numFmtId="14" fontId="8" fillId="0" borderId="1" xfId="6" applyNumberFormat="1" applyFont="1" applyFill="1" applyBorder="1" applyAlignment="1">
      <alignment horizontal="center" vertical="center" wrapText="1"/>
    </xf>
    <xf numFmtId="0" fontId="6" fillId="0" borderId="0" xfId="0" applyFont="1" applyFill="1" applyAlignment="1"/>
    <xf numFmtId="0" fontId="5" fillId="0" borderId="0" xfId="0" applyFont="1" applyFill="1" applyAlignment="1">
      <alignment horizontal="centerContinuous"/>
    </xf>
    <xf numFmtId="0" fontId="5" fillId="0" borderId="0" xfId="0" applyFont="1" applyFill="1"/>
    <xf numFmtId="0" fontId="10" fillId="0" borderId="0" xfId="0" applyFont="1" applyFill="1" applyAlignment="1">
      <alignment horizontal="left"/>
    </xf>
    <xf numFmtId="0" fontId="12" fillId="0" borderId="0" xfId="0" applyFont="1" applyFill="1"/>
    <xf numFmtId="0" fontId="6" fillId="0" borderId="2" xfId="0" applyFont="1" applyFill="1" applyBorder="1" applyAlignment="1">
      <alignment horizontal="center"/>
    </xf>
    <xf numFmtId="0" fontId="6" fillId="0" borderId="3" xfId="0" applyFont="1" applyFill="1" applyBorder="1"/>
    <xf numFmtId="0" fontId="5" fillId="0" borderId="2" xfId="0" applyFont="1" applyFill="1" applyBorder="1" applyAlignment="1">
      <alignment horizontal="center"/>
    </xf>
    <xf numFmtId="0" fontId="5" fillId="0" borderId="3" xfId="0" applyFont="1" applyFill="1" applyBorder="1"/>
    <xf numFmtId="0" fontId="17" fillId="0" borderId="2" xfId="0" applyFont="1" applyFill="1" applyBorder="1" applyAlignment="1">
      <alignment horizontal="center" vertical="center"/>
    </xf>
    <xf numFmtId="0" fontId="5" fillId="0" borderId="2" xfId="0" applyFont="1" applyFill="1" applyBorder="1"/>
    <xf numFmtId="0" fontId="10" fillId="0" borderId="0" xfId="0" applyFont="1" applyFill="1" applyAlignment="1">
      <alignment horizontal="centerContinuous"/>
    </xf>
    <xf numFmtId="0" fontId="14" fillId="0" borderId="0" xfId="0" applyFont="1" applyFill="1" applyAlignment="1">
      <alignment horizontal="centerContinuous"/>
    </xf>
    <xf numFmtId="0" fontId="9" fillId="0" borderId="0" xfId="0" applyFont="1" applyFill="1"/>
    <xf numFmtId="0" fontId="7" fillId="0" borderId="2" xfId="0" quotePrefix="1" applyFont="1" applyFill="1" applyBorder="1" applyAlignment="1">
      <alignment horizontal="center"/>
    </xf>
    <xf numFmtId="0" fontId="7" fillId="0" borderId="3" xfId="0" applyFont="1" applyFill="1" applyBorder="1"/>
    <xf numFmtId="0" fontId="5" fillId="0" borderId="2" xfId="0" applyFont="1" applyFill="1" applyBorder="1" applyAlignment="1">
      <alignment horizontal="center" vertical="center"/>
    </xf>
    <xf numFmtId="0" fontId="11" fillId="0" borderId="0" xfId="0" quotePrefix="1" applyFont="1" applyFill="1" applyAlignment="1">
      <alignment horizontal="left"/>
    </xf>
    <xf numFmtId="0" fontId="6" fillId="0" borderId="0" xfId="0" applyFont="1" applyFill="1" applyAlignment="1">
      <alignment horizontal="centerContinuous" wrapText="1"/>
    </xf>
    <xf numFmtId="0" fontId="23" fillId="0" borderId="0" xfId="0" applyFont="1" applyFill="1" applyBorder="1" applyAlignment="1">
      <alignment horizontal="right"/>
    </xf>
    <xf numFmtId="0" fontId="4" fillId="0" borderId="2" xfId="0" applyFont="1" applyFill="1" applyBorder="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Continuous" vertical="center"/>
    </xf>
    <xf numFmtId="0" fontId="4" fillId="0" borderId="4" xfId="0" applyFont="1" applyFill="1" applyBorder="1" applyAlignment="1">
      <alignment horizontal="center" vertical="center"/>
    </xf>
    <xf numFmtId="0" fontId="4" fillId="0" borderId="5" xfId="0" applyNumberFormat="1" applyFont="1" applyFill="1" applyBorder="1" applyAlignment="1">
      <alignment horizontal="left" vertical="center" wrapText="1"/>
    </xf>
    <xf numFmtId="3" fontId="19" fillId="0" borderId="6" xfId="0" applyNumberFormat="1" applyFont="1" applyFill="1" applyBorder="1" applyAlignment="1">
      <alignment vertical="center"/>
    </xf>
    <xf numFmtId="0" fontId="13" fillId="0" borderId="0" xfId="0" applyFont="1" applyFill="1" applyAlignment="1">
      <alignment vertical="center"/>
    </xf>
    <xf numFmtId="3" fontId="4" fillId="0" borderId="2" xfId="0" applyNumberFormat="1" applyFont="1" applyFill="1" applyBorder="1" applyAlignment="1">
      <alignment vertical="center"/>
    </xf>
    <xf numFmtId="0" fontId="5" fillId="0" borderId="3" xfId="0" applyFont="1" applyFill="1" applyBorder="1" applyAlignment="1">
      <alignment horizontal="justify" wrapText="1"/>
    </xf>
    <xf numFmtId="3" fontId="20" fillId="0" borderId="2" xfId="0" applyNumberFormat="1" applyFont="1" applyFill="1" applyBorder="1" applyAlignment="1">
      <alignment vertical="center"/>
    </xf>
    <xf numFmtId="0" fontId="6" fillId="0" borderId="7" xfId="0" applyFont="1" applyFill="1" applyBorder="1"/>
    <xf numFmtId="0" fontId="4" fillId="0" borderId="7" xfId="0" applyNumberFormat="1" applyFont="1" applyFill="1" applyBorder="1" applyAlignment="1">
      <alignment vertical="center" wrapText="1"/>
    </xf>
    <xf numFmtId="0" fontId="17" fillId="0" borderId="7" xfId="0" applyNumberFormat="1" applyFont="1" applyFill="1" applyBorder="1" applyAlignment="1">
      <alignment horizontal="left" vertical="center" wrapText="1"/>
    </xf>
    <xf numFmtId="0" fontId="17" fillId="0" borderId="8" xfId="0" applyFont="1" applyFill="1" applyBorder="1" applyAlignment="1">
      <alignment horizontal="center" vertical="center"/>
    </xf>
    <xf numFmtId="0" fontId="17" fillId="0" borderId="9" xfId="0" applyNumberFormat="1" applyFont="1" applyFill="1" applyBorder="1" applyAlignment="1">
      <alignment vertical="center" wrapText="1"/>
    </xf>
    <xf numFmtId="0" fontId="25" fillId="0" borderId="0" xfId="11" applyFont="1"/>
    <xf numFmtId="3" fontId="5" fillId="0" borderId="2" xfId="0" applyNumberFormat="1" applyFont="1" applyFill="1" applyBorder="1" applyAlignment="1">
      <alignment vertical="center"/>
    </xf>
    <xf numFmtId="3" fontId="6" fillId="0" borderId="2" xfId="0" applyNumberFormat="1" applyFont="1" applyFill="1" applyBorder="1" applyAlignment="1">
      <alignment vertical="center"/>
    </xf>
    <xf numFmtId="3" fontId="4" fillId="0" borderId="2" xfId="0" applyNumberFormat="1" applyFont="1" applyFill="1" applyBorder="1" applyAlignment="1">
      <alignment vertical="center" wrapText="1"/>
    </xf>
    <xf numFmtId="3" fontId="5" fillId="0" borderId="2" xfId="0" applyNumberFormat="1" applyFont="1" applyFill="1" applyBorder="1" applyAlignment="1">
      <alignment vertical="center" wrapText="1"/>
    </xf>
    <xf numFmtId="3" fontId="5" fillId="0" borderId="8" xfId="0" applyNumberFormat="1" applyFont="1" applyFill="1" applyBorder="1" applyAlignment="1">
      <alignment vertical="center"/>
    </xf>
    <xf numFmtId="3" fontId="19" fillId="0" borderId="2" xfId="0" applyNumberFormat="1" applyFont="1" applyFill="1" applyBorder="1" applyAlignment="1">
      <alignment vertical="center"/>
    </xf>
    <xf numFmtId="3" fontId="17" fillId="0" borderId="2" xfId="0" applyNumberFormat="1" applyFont="1" applyFill="1" applyBorder="1" applyAlignment="1">
      <alignment vertical="center"/>
    </xf>
    <xf numFmtId="3" fontId="7" fillId="0" borderId="2" xfId="0" applyNumberFormat="1" applyFont="1" applyFill="1" applyBorder="1" applyAlignment="1">
      <alignment vertical="center"/>
    </xf>
    <xf numFmtId="3" fontId="5" fillId="0" borderId="2" xfId="0" applyNumberFormat="1" applyFont="1" applyFill="1" applyBorder="1" applyAlignment="1">
      <alignment horizontal="right" vertical="center" wrapText="1"/>
    </xf>
    <xf numFmtId="3" fontId="6" fillId="0" borderId="2" xfId="0" applyNumberFormat="1" applyFont="1" applyFill="1" applyBorder="1" applyAlignment="1">
      <alignment vertical="center" wrapText="1"/>
    </xf>
    <xf numFmtId="3" fontId="5" fillId="0" borderId="8" xfId="0" applyNumberFormat="1" applyFont="1" applyFill="1" applyBorder="1" applyAlignment="1">
      <alignment horizontal="right" vertical="center"/>
    </xf>
    <xf numFmtId="0" fontId="11" fillId="0" borderId="11" xfId="0" applyFont="1" applyFill="1" applyBorder="1" applyAlignment="1">
      <alignment horizontal="left"/>
    </xf>
    <xf numFmtId="0" fontId="6" fillId="0" borderId="0" xfId="0" applyFont="1" applyFill="1" applyAlignment="1">
      <alignment horizontal="right"/>
    </xf>
    <xf numFmtId="0" fontId="7" fillId="0" borderId="0" xfId="0" applyNumberFormat="1" applyFont="1" applyFill="1" applyBorder="1" applyAlignment="1">
      <alignment horizontal="center" vertical="center" wrapText="1"/>
    </xf>
    <xf numFmtId="0" fontId="17"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14" xfId="6" applyFont="1" applyBorder="1" applyAlignment="1">
      <alignment horizontal="center" vertical="center" wrapText="1"/>
    </xf>
    <xf numFmtId="0" fontId="8" fillId="0" borderId="1" xfId="6" applyFont="1" applyBorder="1" applyAlignment="1">
      <alignment horizontal="center" vertical="center" wrapText="1"/>
    </xf>
    <xf numFmtId="0" fontId="8" fillId="0" borderId="16" xfId="6" applyNumberFormat="1" applyFont="1" applyFill="1" applyBorder="1" applyAlignment="1">
      <alignment horizontal="center" vertical="center" wrapText="1"/>
    </xf>
    <xf numFmtId="0" fontId="8" fillId="0" borderId="17" xfId="6" applyNumberFormat="1" applyFont="1" applyFill="1" applyBorder="1" applyAlignment="1">
      <alignment horizontal="center" vertical="center" wrapText="1"/>
    </xf>
    <xf numFmtId="3" fontId="4" fillId="0" borderId="2" xfId="0" applyNumberFormat="1" applyFont="1" applyBorder="1" applyAlignment="1">
      <alignment vertical="center"/>
    </xf>
    <xf numFmtId="3" fontId="17" fillId="0" borderId="3" xfId="0" applyNumberFormat="1" applyFont="1" applyBorder="1" applyAlignment="1">
      <alignment vertical="center"/>
    </xf>
    <xf numFmtId="3" fontId="18" fillId="0" borderId="3" xfId="0" applyNumberFormat="1" applyFont="1" applyBorder="1" applyAlignment="1">
      <alignment vertical="center"/>
    </xf>
    <xf numFmtId="3" fontId="18" fillId="0" borderId="2" xfId="0" applyNumberFormat="1" applyFont="1" applyBorder="1" applyAlignment="1">
      <alignment vertical="center"/>
    </xf>
    <xf numFmtId="3" fontId="5" fillId="0" borderId="2" xfId="0" applyNumberFormat="1" applyFont="1" applyBorder="1" applyAlignment="1">
      <alignment vertical="center"/>
    </xf>
    <xf numFmtId="3" fontId="5" fillId="0" borderId="3" xfId="0" applyNumberFormat="1" applyFont="1" applyBorder="1" applyAlignment="1">
      <alignment vertical="center"/>
    </xf>
    <xf numFmtId="3" fontId="20" fillId="0" borderId="3" xfId="0" applyNumberFormat="1" applyFont="1" applyBorder="1" applyAlignment="1">
      <alignment vertical="center"/>
    </xf>
    <xf numFmtId="3" fontId="6" fillId="0" borderId="3" xfId="0" applyNumberFormat="1" applyFont="1" applyBorder="1" applyAlignment="1">
      <alignment vertical="center"/>
    </xf>
    <xf numFmtId="3" fontId="4" fillId="0" borderId="2" xfId="0" applyNumberFormat="1" applyFont="1" applyBorder="1" applyAlignment="1">
      <alignment vertical="center" wrapText="1"/>
    </xf>
    <xf numFmtId="3" fontId="5" fillId="0" borderId="3" xfId="0" applyNumberFormat="1" applyFont="1" applyBorder="1" applyAlignment="1">
      <alignment horizontal="right" vertical="center" wrapText="1"/>
    </xf>
    <xf numFmtId="3" fontId="17" fillId="0" borderId="10" xfId="0" applyNumberFormat="1" applyFont="1" applyBorder="1" applyAlignment="1">
      <alignment vertical="center"/>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view="pageBreakPreview" zoomScale="55" zoomScaleNormal="100" zoomScaleSheetLayoutView="55" workbookViewId="0">
      <selection activeCell="B13" sqref="B13"/>
    </sheetView>
  </sheetViews>
  <sheetFormatPr defaultColWidth="12.88671875" defaultRowHeight="15.6"/>
  <cols>
    <col min="1" max="1" width="7.33203125" style="6" customWidth="1"/>
    <col min="2" max="2" width="79.33203125" style="6" customWidth="1"/>
    <col min="3" max="4" width="14.5546875" style="6" customWidth="1"/>
    <col min="5" max="6" width="12" style="6" customWidth="1"/>
    <col min="7" max="7" width="12.88671875" style="6" hidden="1" customWidth="1"/>
    <col min="8" max="16384" width="12.88671875" style="6"/>
  </cols>
  <sheetData>
    <row r="1" spans="1:7" ht="21" customHeight="1">
      <c r="A1" s="4" t="s">
        <v>46</v>
      </c>
      <c r="B1" s="4"/>
      <c r="C1" s="4"/>
      <c r="D1" s="52" t="s">
        <v>37</v>
      </c>
      <c r="E1" s="52"/>
      <c r="F1" s="52"/>
    </row>
    <row r="2" spans="1:7" ht="17.399999999999999">
      <c r="A2" s="39"/>
      <c r="B2" s="7"/>
      <c r="C2" s="5"/>
      <c r="D2" s="5"/>
      <c r="E2" s="5"/>
      <c r="F2" s="5"/>
    </row>
    <row r="3" spans="1:7" ht="27" customHeight="1">
      <c r="A3" s="22" t="s">
        <v>47</v>
      </c>
      <c r="B3" s="15"/>
      <c r="C3" s="16"/>
      <c r="D3" s="16"/>
      <c r="E3" s="16"/>
      <c r="F3" s="16"/>
    </row>
    <row r="4" spans="1:7">
      <c r="A4" s="53"/>
      <c r="B4" s="53"/>
      <c r="C4" s="53"/>
      <c r="D4" s="53"/>
      <c r="E4" s="53"/>
      <c r="F4" s="53"/>
    </row>
    <row r="5" spans="1:7" ht="17.25" customHeight="1">
      <c r="A5" s="54"/>
      <c r="B5" s="54"/>
      <c r="C5" s="54"/>
      <c r="D5" s="25"/>
      <c r="E5" s="26"/>
      <c r="F5" s="23" t="s">
        <v>0</v>
      </c>
    </row>
    <row r="6" spans="1:7" s="17" customFormat="1" ht="34.950000000000003" customHeight="1">
      <c r="A6" s="55" t="s">
        <v>1</v>
      </c>
      <c r="B6" s="56" t="s">
        <v>2</v>
      </c>
      <c r="C6" s="57" t="s">
        <v>33</v>
      </c>
      <c r="D6" s="59" t="s">
        <v>48</v>
      </c>
      <c r="E6" s="61" t="s">
        <v>34</v>
      </c>
      <c r="F6" s="62"/>
    </row>
    <row r="7" spans="1:7" s="17" customFormat="1" ht="52.2" customHeight="1">
      <c r="A7" s="55"/>
      <c r="B7" s="55"/>
      <c r="C7" s="58"/>
      <c r="D7" s="60"/>
      <c r="E7" s="2" t="s">
        <v>33</v>
      </c>
      <c r="F7" s="3" t="s">
        <v>35</v>
      </c>
    </row>
    <row r="8" spans="1:7" s="30" customFormat="1" ht="21" customHeight="1">
      <c r="A8" s="27" t="s">
        <v>3</v>
      </c>
      <c r="B8" s="28" t="s">
        <v>38</v>
      </c>
      <c r="C8" s="29">
        <f>C9+C28+C29+C36</f>
        <v>16687000</v>
      </c>
      <c r="D8" s="29">
        <f>D9+D28+D29+D36</f>
        <v>20535008</v>
      </c>
      <c r="E8" s="29">
        <f>(D8/C8)*100</f>
        <v>123.05991490381733</v>
      </c>
      <c r="F8" s="29">
        <f>(D8/G8)*100</f>
        <v>114.00272085277443</v>
      </c>
      <c r="G8" s="29">
        <f>G9+G28+G29+G36</f>
        <v>18012735</v>
      </c>
    </row>
    <row r="9" spans="1:7" s="8" customFormat="1" ht="21" customHeight="1">
      <c r="A9" s="9" t="s">
        <v>5</v>
      </c>
      <c r="B9" s="10" t="s">
        <v>9</v>
      </c>
      <c r="C9" s="31">
        <f>SUM(C10:C17,(C23:C27))</f>
        <v>14600000</v>
      </c>
      <c r="D9" s="31">
        <f>SUM(D10:D17,(D23:D27))</f>
        <v>17735441</v>
      </c>
      <c r="E9" s="45">
        <f t="shared" ref="E9:E39" si="0">(D9/C9)*100</f>
        <v>121.47562328767123</v>
      </c>
      <c r="F9" s="45">
        <f t="shared" ref="F9:F39" si="1">(D9/G9)*100</f>
        <v>115.16601643479166</v>
      </c>
      <c r="G9" s="63">
        <f>SUM(G10:G17,(G23:G27))+17</f>
        <v>15399891</v>
      </c>
    </row>
    <row r="10" spans="1:7" s="8" customFormat="1" ht="21" customHeight="1">
      <c r="A10" s="11">
        <v>1</v>
      </c>
      <c r="B10" s="12" t="s">
        <v>39</v>
      </c>
      <c r="C10" s="40">
        <f>425000+3733000</f>
        <v>4158000</v>
      </c>
      <c r="D10" s="40">
        <f>524496+3701128</f>
        <v>4225624</v>
      </c>
      <c r="E10" s="40">
        <f t="shared" si="0"/>
        <v>101.62635882635882</v>
      </c>
      <c r="F10" s="40">
        <f t="shared" si="1"/>
        <v>103.42323176672927</v>
      </c>
      <c r="G10" s="64">
        <f>450280+3635479</f>
        <v>4085759</v>
      </c>
    </row>
    <row r="11" spans="1:7" s="8" customFormat="1" ht="21" customHeight="1">
      <c r="A11" s="11">
        <f>+A10+1</f>
        <v>2</v>
      </c>
      <c r="B11" s="12" t="s">
        <v>10</v>
      </c>
      <c r="C11" s="40">
        <v>930000</v>
      </c>
      <c r="D11" s="40">
        <v>1065208</v>
      </c>
      <c r="E11" s="40">
        <f t="shared" si="0"/>
        <v>114.53849462365591</v>
      </c>
      <c r="F11" s="40">
        <f t="shared" si="1"/>
        <v>132.77408755894206</v>
      </c>
      <c r="G11" s="64">
        <v>802271</v>
      </c>
    </row>
    <row r="12" spans="1:7" s="8" customFormat="1" ht="21" customHeight="1">
      <c r="A12" s="11">
        <f>A11+1</f>
        <v>3</v>
      </c>
      <c r="B12" s="12" t="s">
        <v>11</v>
      </c>
      <c r="C12" s="40">
        <v>3634000</v>
      </c>
      <c r="D12" s="40">
        <v>4179914</v>
      </c>
      <c r="E12" s="40">
        <f t="shared" si="0"/>
        <v>115.0223995597138</v>
      </c>
      <c r="F12" s="40">
        <f t="shared" si="1"/>
        <v>111.24165271238277</v>
      </c>
      <c r="G12" s="64">
        <v>3757508</v>
      </c>
    </row>
    <row r="13" spans="1:7" s="8" customFormat="1" ht="21" customHeight="1">
      <c r="A13" s="11">
        <f>A12+1</f>
        <v>4</v>
      </c>
      <c r="B13" s="12" t="s">
        <v>12</v>
      </c>
      <c r="C13" s="40">
        <v>1300000</v>
      </c>
      <c r="D13" s="40">
        <v>1572420</v>
      </c>
      <c r="E13" s="40">
        <f t="shared" si="0"/>
        <v>120.95538461538462</v>
      </c>
      <c r="F13" s="40">
        <f t="shared" si="1"/>
        <v>115.16050785987568</v>
      </c>
      <c r="G13" s="65">
        <v>1365416</v>
      </c>
    </row>
    <row r="14" spans="1:7" s="8" customFormat="1" ht="21" customHeight="1">
      <c r="A14" s="11">
        <f>A13+1</f>
        <v>5</v>
      </c>
      <c r="B14" s="12" t="s">
        <v>13</v>
      </c>
      <c r="C14" s="40">
        <v>645000</v>
      </c>
      <c r="D14" s="40">
        <v>609595</v>
      </c>
      <c r="E14" s="40">
        <f t="shared" si="0"/>
        <v>94.510852713178295</v>
      </c>
      <c r="F14" s="40">
        <f t="shared" si="1"/>
        <v>88.174458415479265</v>
      </c>
      <c r="G14" s="65">
        <v>691351</v>
      </c>
    </row>
    <row r="15" spans="1:7" s="8" customFormat="1" ht="21" customHeight="1">
      <c r="A15" s="11">
        <f>A14+1</f>
        <v>6</v>
      </c>
      <c r="B15" s="12" t="s">
        <v>14</v>
      </c>
      <c r="C15" s="40">
        <v>465000</v>
      </c>
      <c r="D15" s="40">
        <v>532171</v>
      </c>
      <c r="E15" s="40">
        <f t="shared" si="0"/>
        <v>114.44537634408603</v>
      </c>
      <c r="F15" s="40">
        <f t="shared" si="1"/>
        <v>118.15388372686803</v>
      </c>
      <c r="G15" s="65">
        <v>450405</v>
      </c>
    </row>
    <row r="16" spans="1:7" s="8" customFormat="1" ht="21" customHeight="1">
      <c r="A16" s="11">
        <f>A15+1</f>
        <v>7</v>
      </c>
      <c r="B16" s="12" t="s">
        <v>15</v>
      </c>
      <c r="C16" s="40">
        <v>328000</v>
      </c>
      <c r="D16" s="40">
        <v>625739</v>
      </c>
      <c r="E16" s="40">
        <f t="shared" si="0"/>
        <v>190.77408536585367</v>
      </c>
      <c r="F16" s="40">
        <f t="shared" si="1"/>
        <v>135.52729328340268</v>
      </c>
      <c r="G16" s="65">
        <v>461707</v>
      </c>
    </row>
    <row r="17" spans="1:7" s="8" customFormat="1" ht="21" customHeight="1">
      <c r="A17" s="11">
        <v>8</v>
      </c>
      <c r="B17" s="12" t="s">
        <v>40</v>
      </c>
      <c r="C17" s="40">
        <f>SUM(C18:C22)</f>
        <v>2170000</v>
      </c>
      <c r="D17" s="40">
        <f>SUM(D18:D22)</f>
        <v>3828090</v>
      </c>
      <c r="E17" s="40">
        <f t="shared" si="0"/>
        <v>176.40967741935484</v>
      </c>
      <c r="F17" s="40">
        <f t="shared" si="1"/>
        <v>163.36508806272252</v>
      </c>
      <c r="G17" s="66">
        <f>SUM(G18:G22)</f>
        <v>2343273</v>
      </c>
    </row>
    <row r="18" spans="1:7" s="8" customFormat="1" ht="21" customHeight="1">
      <c r="A18" s="18" t="s">
        <v>8</v>
      </c>
      <c r="B18" s="19" t="s">
        <v>16</v>
      </c>
      <c r="C18" s="40"/>
      <c r="D18" s="47">
        <v>2</v>
      </c>
      <c r="E18" s="40"/>
      <c r="F18" s="40">
        <f t="shared" si="1"/>
        <v>100</v>
      </c>
      <c r="G18" s="67">
        <v>2</v>
      </c>
    </row>
    <row r="19" spans="1:7" s="8" customFormat="1" ht="21" customHeight="1">
      <c r="A19" s="18" t="s">
        <v>8</v>
      </c>
      <c r="B19" s="19" t="s">
        <v>17</v>
      </c>
      <c r="C19" s="40">
        <v>18000</v>
      </c>
      <c r="D19" s="47">
        <v>27819</v>
      </c>
      <c r="E19" s="40">
        <f t="shared" si="0"/>
        <v>154.55000000000001</v>
      </c>
      <c r="F19" s="40">
        <f t="shared" si="1"/>
        <v>105.98521792136543</v>
      </c>
      <c r="G19" s="68">
        <v>26248</v>
      </c>
    </row>
    <row r="20" spans="1:7" s="8" customFormat="1" ht="21" customHeight="1">
      <c r="A20" s="18" t="s">
        <v>8</v>
      </c>
      <c r="B20" s="19" t="s">
        <v>19</v>
      </c>
      <c r="C20" s="40">
        <v>1800000</v>
      </c>
      <c r="D20" s="47">
        <v>1411468</v>
      </c>
      <c r="E20" s="40">
        <f t="shared" si="0"/>
        <v>78.414888888888896</v>
      </c>
      <c r="F20" s="40">
        <f t="shared" si="1"/>
        <v>89.253992965753255</v>
      </c>
      <c r="G20" s="64">
        <v>1581406</v>
      </c>
    </row>
    <row r="21" spans="1:7" s="8" customFormat="1" ht="21" customHeight="1">
      <c r="A21" s="18" t="s">
        <v>8</v>
      </c>
      <c r="B21" s="19" t="s">
        <v>18</v>
      </c>
      <c r="C21" s="47">
        <v>350000</v>
      </c>
      <c r="D21" s="47">
        <v>2377569</v>
      </c>
      <c r="E21" s="40">
        <f t="shared" si="0"/>
        <v>679.30542857142859</v>
      </c>
      <c r="F21" s="40">
        <f t="shared" si="1"/>
        <v>331.52513870665024</v>
      </c>
      <c r="G21" s="65">
        <v>717161</v>
      </c>
    </row>
    <row r="22" spans="1:7" s="8" customFormat="1" ht="21" customHeight="1">
      <c r="A22" s="18" t="s">
        <v>8</v>
      </c>
      <c r="B22" s="19" t="s">
        <v>20</v>
      </c>
      <c r="C22" s="47">
        <v>2000</v>
      </c>
      <c r="D22" s="47">
        <v>11232</v>
      </c>
      <c r="E22" s="40">
        <f t="shared" si="0"/>
        <v>561.59999999999991</v>
      </c>
      <c r="F22" s="40">
        <f t="shared" si="1"/>
        <v>60.858257477243171</v>
      </c>
      <c r="G22" s="65">
        <v>18456</v>
      </c>
    </row>
    <row r="23" spans="1:7" s="8" customFormat="1" ht="21" customHeight="1">
      <c r="A23" s="11">
        <v>9</v>
      </c>
      <c r="B23" s="12" t="s">
        <v>22</v>
      </c>
      <c r="C23" s="40">
        <v>40000</v>
      </c>
      <c r="D23" s="40">
        <f>74640+281</f>
        <v>74921</v>
      </c>
      <c r="E23" s="40">
        <f t="shared" si="0"/>
        <v>187.30249999999998</v>
      </c>
      <c r="F23" s="40">
        <f t="shared" si="1"/>
        <v>112.33544246858789</v>
      </c>
      <c r="G23" s="64">
        <v>66694</v>
      </c>
    </row>
    <row r="24" spans="1:7" s="8" customFormat="1" ht="33.75" customHeight="1">
      <c r="A24" s="20">
        <f>A23+1</f>
        <v>10</v>
      </c>
      <c r="B24" s="32" t="s">
        <v>25</v>
      </c>
      <c r="C24" s="40">
        <v>265000</v>
      </c>
      <c r="D24" s="40">
        <v>118175</v>
      </c>
      <c r="E24" s="40">
        <f t="shared" si="0"/>
        <v>44.594339622641513</v>
      </c>
      <c r="F24" s="40">
        <f t="shared" si="1"/>
        <v>23.534695129358674</v>
      </c>
      <c r="G24" s="68">
        <v>502131</v>
      </c>
    </row>
    <row r="25" spans="1:7" s="8" customFormat="1" ht="21" customHeight="1">
      <c r="A25" s="11">
        <v>11</v>
      </c>
      <c r="B25" s="12" t="s">
        <v>21</v>
      </c>
      <c r="C25" s="40">
        <v>265000</v>
      </c>
      <c r="D25" s="40">
        <v>308116</v>
      </c>
      <c r="E25" s="40">
        <f t="shared" si="0"/>
        <v>116.27018867924528</v>
      </c>
      <c r="F25" s="40">
        <f t="shared" si="1"/>
        <v>102.73170113662506</v>
      </c>
      <c r="G25" s="68">
        <v>299923</v>
      </c>
    </row>
    <row r="26" spans="1:7" s="8" customFormat="1" ht="21.6" customHeight="1">
      <c r="A26" s="11">
        <f>A25+1</f>
        <v>12</v>
      </c>
      <c r="B26" s="12" t="s">
        <v>24</v>
      </c>
      <c r="C26" s="40">
        <v>20000</v>
      </c>
      <c r="D26" s="40">
        <v>16035</v>
      </c>
      <c r="E26" s="40">
        <f t="shared" si="0"/>
        <v>80.174999999999997</v>
      </c>
      <c r="F26" s="40">
        <f t="shared" si="1"/>
        <v>98.543510324483776</v>
      </c>
      <c r="G26" s="64">
        <v>16272</v>
      </c>
    </row>
    <row r="27" spans="1:7" s="8" customFormat="1" ht="21.6" customHeight="1">
      <c r="A27" s="11">
        <f>A26+1</f>
        <v>13</v>
      </c>
      <c r="B27" s="12" t="s">
        <v>23</v>
      </c>
      <c r="C27" s="40">
        <v>380000</v>
      </c>
      <c r="D27" s="40">
        <v>579433</v>
      </c>
      <c r="E27" s="40">
        <f t="shared" si="0"/>
        <v>152.48236842105263</v>
      </c>
      <c r="F27" s="40">
        <f t="shared" si="1"/>
        <v>103.99684832473024</v>
      </c>
      <c r="G27" s="64">
        <v>557164</v>
      </c>
    </row>
    <row r="28" spans="1:7" s="8" customFormat="1" ht="21.6" customHeight="1">
      <c r="A28" s="9" t="s">
        <v>6</v>
      </c>
      <c r="B28" s="10" t="s">
        <v>36</v>
      </c>
      <c r="C28" s="33"/>
      <c r="D28" s="40"/>
      <c r="E28" s="45"/>
      <c r="F28" s="45"/>
      <c r="G28" s="69"/>
    </row>
    <row r="29" spans="1:7" s="8" customFormat="1" ht="21.6" customHeight="1">
      <c r="A29" s="9" t="s">
        <v>7</v>
      </c>
      <c r="B29" s="10" t="s">
        <v>41</v>
      </c>
      <c r="C29" s="41">
        <f>SUM(C30:C35)</f>
        <v>2087000</v>
      </c>
      <c r="D29" s="41">
        <f>SUM(D30:D35)</f>
        <v>2707414</v>
      </c>
      <c r="E29" s="45">
        <f t="shared" si="0"/>
        <v>129.72755150934356</v>
      </c>
      <c r="F29" s="45">
        <f t="shared" si="1"/>
        <v>104.47430487168643</v>
      </c>
      <c r="G29" s="63">
        <f>SUM(G30:G35)+37</f>
        <v>2591464</v>
      </c>
    </row>
    <row r="30" spans="1:7" s="8" customFormat="1" ht="21.6" customHeight="1">
      <c r="A30" s="11">
        <v>1</v>
      </c>
      <c r="B30" s="12" t="s">
        <v>26</v>
      </c>
      <c r="C30" s="46">
        <v>1724000</v>
      </c>
      <c r="D30" s="40">
        <v>2007205</v>
      </c>
      <c r="E30" s="40">
        <f t="shared" si="0"/>
        <v>116.4272041763341</v>
      </c>
      <c r="F30" s="40">
        <f t="shared" si="1"/>
        <v>91.481386783634207</v>
      </c>
      <c r="G30" s="64">
        <v>2194113</v>
      </c>
    </row>
    <row r="31" spans="1:7" s="8" customFormat="1" ht="21.6" customHeight="1">
      <c r="A31" s="11">
        <f>A30+1</f>
        <v>2</v>
      </c>
      <c r="B31" s="12" t="s">
        <v>27</v>
      </c>
      <c r="C31" s="46">
        <v>32000</v>
      </c>
      <c r="D31" s="40">
        <v>30295</v>
      </c>
      <c r="E31" s="40">
        <f t="shared" si="0"/>
        <v>94.671875</v>
      </c>
      <c r="F31" s="40">
        <f t="shared" si="1"/>
        <v>73.005277489939033</v>
      </c>
      <c r="G31" s="64">
        <v>41497</v>
      </c>
    </row>
    <row r="32" spans="1:7" s="8" customFormat="1" ht="21.6" customHeight="1">
      <c r="A32" s="11">
        <f>A31+1</f>
        <v>3</v>
      </c>
      <c r="B32" s="12" t="s">
        <v>28</v>
      </c>
      <c r="C32" s="46">
        <v>267000</v>
      </c>
      <c r="D32" s="40">
        <v>442205</v>
      </c>
      <c r="E32" s="40">
        <f t="shared" si="0"/>
        <v>165.61985018726594</v>
      </c>
      <c r="F32" s="40">
        <f t="shared" si="1"/>
        <v>153.08097067885205</v>
      </c>
      <c r="G32" s="64">
        <v>288870</v>
      </c>
    </row>
    <row r="33" spans="1:7" s="8" customFormat="1" ht="21.6" customHeight="1">
      <c r="A33" s="11">
        <f>A32+1</f>
        <v>4</v>
      </c>
      <c r="B33" s="12" t="s">
        <v>29</v>
      </c>
      <c r="C33" s="46">
        <v>20000</v>
      </c>
      <c r="D33" s="40">
        <v>175241</v>
      </c>
      <c r="E33" s="40">
        <f t="shared" si="0"/>
        <v>876.20500000000004</v>
      </c>
      <c r="F33" s="40">
        <f t="shared" si="1"/>
        <v>1129.8581560283687</v>
      </c>
      <c r="G33" s="64">
        <v>15510</v>
      </c>
    </row>
    <row r="34" spans="1:7" s="8" customFormat="1" ht="21.6" customHeight="1">
      <c r="A34" s="11">
        <v>5</v>
      </c>
      <c r="B34" s="12" t="s">
        <v>30</v>
      </c>
      <c r="C34" s="46">
        <v>20000</v>
      </c>
      <c r="D34" s="40">
        <v>42343</v>
      </c>
      <c r="E34" s="40">
        <f t="shared" si="0"/>
        <v>211.715</v>
      </c>
      <c r="F34" s="40">
        <f t="shared" si="1"/>
        <v>143.35579104174425</v>
      </c>
      <c r="G34" s="64">
        <v>29537</v>
      </c>
    </row>
    <row r="35" spans="1:7" s="8" customFormat="1" ht="21.6" customHeight="1">
      <c r="A35" s="11">
        <v>6</v>
      </c>
      <c r="B35" s="14" t="s">
        <v>31</v>
      </c>
      <c r="C35" s="46">
        <v>24000</v>
      </c>
      <c r="D35" s="40">
        <f>10123+2</f>
        <v>10125</v>
      </c>
      <c r="E35" s="40">
        <f t="shared" si="0"/>
        <v>42.1875</v>
      </c>
      <c r="F35" s="40">
        <f t="shared" si="1"/>
        <v>46.232876712328768</v>
      </c>
      <c r="G35" s="64">
        <v>21900</v>
      </c>
    </row>
    <row r="36" spans="1:7" s="8" customFormat="1" ht="21.6" customHeight="1">
      <c r="A36" s="9" t="s">
        <v>45</v>
      </c>
      <c r="B36" s="34" t="s">
        <v>32</v>
      </c>
      <c r="C36" s="33"/>
      <c r="D36" s="41">
        <v>92153</v>
      </c>
      <c r="E36" s="45"/>
      <c r="F36" s="45"/>
      <c r="G36" s="70">
        <v>21380</v>
      </c>
    </row>
    <row r="37" spans="1:7" s="8" customFormat="1" ht="21" customHeight="1">
      <c r="A37" s="24" t="s">
        <v>4</v>
      </c>
      <c r="B37" s="35" t="s">
        <v>42</v>
      </c>
      <c r="C37" s="42">
        <f>C38+C39</f>
        <v>13032040</v>
      </c>
      <c r="D37" s="49">
        <f>D38+D39</f>
        <v>15777632.5</v>
      </c>
      <c r="E37" s="45">
        <f t="shared" si="0"/>
        <v>121.06801774702961</v>
      </c>
      <c r="F37" s="45">
        <f t="shared" si="1"/>
        <v>115.16265370189258</v>
      </c>
      <c r="G37" s="71">
        <f>G38+G39</f>
        <v>13700303</v>
      </c>
    </row>
    <row r="38" spans="1:7" s="8" customFormat="1" ht="21" customHeight="1">
      <c r="A38" s="13">
        <v>1</v>
      </c>
      <c r="B38" s="36" t="s">
        <v>43</v>
      </c>
      <c r="C38" s="43">
        <f>7482114+1699326</f>
        <v>9181440</v>
      </c>
      <c r="D38" s="48">
        <v>5720374.0999999996</v>
      </c>
      <c r="E38" s="40">
        <f t="shared" si="0"/>
        <v>62.303670230377804</v>
      </c>
      <c r="F38" s="40">
        <f t="shared" si="1"/>
        <v>62.139635140359587</v>
      </c>
      <c r="G38" s="72">
        <f>7464118+1741559</f>
        <v>9205677</v>
      </c>
    </row>
    <row r="39" spans="1:7" s="8" customFormat="1" ht="21" customHeight="1">
      <c r="A39" s="37">
        <v>2</v>
      </c>
      <c r="B39" s="38" t="s">
        <v>44</v>
      </c>
      <c r="C39" s="44">
        <f>2606050+1244550</f>
        <v>3850600</v>
      </c>
      <c r="D39" s="50">
        <v>10057258.4</v>
      </c>
      <c r="E39" s="44">
        <f t="shared" si="0"/>
        <v>261.18678647483506</v>
      </c>
      <c r="F39" s="44">
        <f t="shared" si="1"/>
        <v>223.7618524878377</v>
      </c>
      <c r="G39" s="73">
        <f>3080516+1414110</f>
        <v>4494626</v>
      </c>
    </row>
    <row r="40" spans="1:7" ht="15.9" customHeight="1">
      <c r="A40" s="51"/>
      <c r="B40" s="51"/>
      <c r="C40" s="51"/>
      <c r="D40" s="51"/>
      <c r="E40" s="51"/>
      <c r="F40" s="51"/>
    </row>
    <row r="41" spans="1:7" ht="22.5" customHeight="1">
      <c r="A41" s="8"/>
      <c r="B41" s="21"/>
      <c r="C41" s="8"/>
      <c r="D41" s="8"/>
      <c r="E41" s="8"/>
      <c r="F41" s="8"/>
    </row>
    <row r="42" spans="1:7" ht="18">
      <c r="A42" s="8"/>
      <c r="B42" s="21"/>
      <c r="C42" s="8"/>
      <c r="D42" s="8"/>
      <c r="E42" s="8"/>
      <c r="F42" s="8"/>
    </row>
    <row r="43" spans="1:7" ht="18">
      <c r="A43" s="1"/>
      <c r="B43" s="21"/>
      <c r="C43" s="8"/>
      <c r="D43" s="8"/>
      <c r="E43" s="8"/>
      <c r="F43" s="8"/>
    </row>
    <row r="44" spans="1:7" ht="18">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30A6D7-0488-40F9-B77B-374E39E38BF3}">
  <ds:schemaRef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duong thi hong loan</cp:lastModifiedBy>
  <cp:lastPrinted>2024-10-05T09:12:20Z</cp:lastPrinted>
  <dcterms:created xsi:type="dcterms:W3CDTF">2018-08-22T07:49:45Z</dcterms:created>
  <dcterms:modified xsi:type="dcterms:W3CDTF">2025-02-17T10:32:20Z</dcterms:modified>
</cp:coreProperties>
</file>